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Documents/Web Pages/ abcdsite/issues/"/>
    </mc:Choice>
  </mc:AlternateContent>
  <xr:revisionPtr revIDLastSave="0" documentId="13_ncr:11_{CCC6A366-4500-3940-8030-0176F33C6EFE}" xr6:coauthVersionLast="47" xr6:coauthVersionMax="47" xr10:uidLastSave="{00000000-0000-0000-0000-000000000000}"/>
  <bookViews>
    <workbookView xWindow="240" yWindow="660" windowWidth="17400" windowHeight="18220" tabRatio="500" xr2:uid="{00000000-000D-0000-FFFF-FFFF00000000}"/>
  </bookViews>
  <sheets>
    <sheet name="Sheet1" sheetId="1" r:id="rId1"/>
  </sheets>
  <definedNames>
    <definedName name="_xlnm.Print_Area" localSheetId="0">Sheet1!$A$1:$K$42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3" i="1" l="1"/>
  <c r="J10" i="1"/>
  <c r="K10" i="1"/>
  <c r="C23" i="1" s="1"/>
  <c r="I10" i="1"/>
  <c r="C22" i="1" s="1"/>
  <c r="C21" i="1"/>
  <c r="C15" i="1"/>
  <c r="C13" i="1"/>
  <c r="C17" i="1"/>
  <c r="C32" i="1"/>
  <c r="C16" i="1"/>
  <c r="C36" i="1" s="1"/>
  <c r="C30" i="1"/>
  <c r="C26" i="1"/>
  <c r="C38" i="1" s="1"/>
  <c r="C20" i="1"/>
  <c r="C19" i="1"/>
  <c r="C18" i="1"/>
  <c r="C37" i="1" s="1"/>
  <c r="C14" i="1"/>
  <c r="C28" i="1" s="1"/>
  <c r="C12" i="1"/>
  <c r="C33" i="1" l="1"/>
  <c r="C35" i="1"/>
  <c r="C34" i="1"/>
  <c r="C31" i="1"/>
  <c r="C29" i="1"/>
  <c r="C27" i="1"/>
  <c r="C25" i="1"/>
  <c r="C39" i="1" l="1"/>
  <c r="C41" i="1" s="1"/>
  <c r="C40" i="1"/>
  <c r="C4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Arnold</author>
  </authors>
  <commentList>
    <comment ref="B5" authorId="0" shapeId="0" xr:uid="{00000000-0006-0000-0000-000001000000}">
      <text>
        <r>
          <rPr>
            <b/>
            <sz val="9"/>
            <color indexed="81"/>
            <rFont val="Calibri"/>
            <family val="2"/>
            <charset val="204"/>
          </rPr>
          <t>Robert Arnold:</t>
        </r>
        <r>
          <rPr>
            <sz val="9"/>
            <color indexed="81"/>
            <rFont val="Calibri"/>
            <family val="2"/>
            <charset val="204"/>
          </rPr>
          <t xml:space="preserve">
3x3 takes into account portion of population [initially] lost-to-followup and those for whom screening was inconclusive or incomplete.</t>
        </r>
      </text>
    </comment>
    <comment ref="E6" authorId="0" shapeId="0" xr:uid="{00000000-0006-0000-0000-000002000000}">
      <text>
        <r>
          <rPr>
            <b/>
            <sz val="9"/>
            <color indexed="81"/>
            <rFont val="Calibri"/>
            <family val="2"/>
            <charset val="204"/>
          </rPr>
          <t>Robert Arnold:</t>
        </r>
        <r>
          <rPr>
            <sz val="9"/>
            <color indexed="81"/>
            <rFont val="Calibri"/>
            <family val="2"/>
            <charset val="204"/>
          </rPr>
          <t xml:space="preserve">
screened subjects that are lost to follow up or do not have exam results</t>
        </r>
      </text>
    </comment>
    <comment ref="B9" authorId="0" shapeId="0" xr:uid="{00000000-0006-0000-0000-000003000000}">
      <text>
        <r>
          <rPr>
            <b/>
            <sz val="9"/>
            <color indexed="81"/>
            <rFont val="Calibri"/>
            <family val="2"/>
            <charset val="204"/>
          </rPr>
          <t>Robert Arnold:</t>
        </r>
        <r>
          <rPr>
            <sz val="9"/>
            <color indexed="81"/>
            <rFont val="Calibri"/>
            <family val="2"/>
            <charset val="204"/>
          </rPr>
          <t xml:space="preserve">
screening for which interpretaion cannot be maded based on unable to test or not able to make interpretaion with completd test</t>
        </r>
      </text>
    </comment>
    <comment ref="B29" authorId="0" shapeId="0" xr:uid="{00000000-0006-0000-0000-000004000000}">
      <text>
        <r>
          <rPr>
            <b/>
            <sz val="9"/>
            <color indexed="81"/>
            <rFont val="Calibri"/>
            <family val="2"/>
            <charset val="204"/>
          </rPr>
          <t>Robert Arnold:</t>
        </r>
        <r>
          <rPr>
            <sz val="9"/>
            <color indexed="81"/>
            <rFont val="Calibri"/>
            <family val="2"/>
            <charset val="204"/>
          </rPr>
          <t xml:space="preserve">
discourages inconcusive interpretations by including them in the denominator</t>
        </r>
      </text>
    </comment>
    <comment ref="B31" authorId="0" shapeId="0" xr:uid="{00000000-0006-0000-0000-000005000000}">
      <text>
        <r>
          <rPr>
            <b/>
            <sz val="9"/>
            <color indexed="81"/>
            <rFont val="Calibri"/>
            <family val="2"/>
            <charset val="204"/>
          </rPr>
          <t>Robert Arnold:</t>
        </r>
        <r>
          <rPr>
            <sz val="9"/>
            <color indexed="81"/>
            <rFont val="Calibri"/>
            <family val="2"/>
            <charset val="204"/>
          </rPr>
          <t xml:space="preserve">
Inconclusive regarded as a refer</t>
        </r>
      </text>
    </comment>
    <comment ref="B32" authorId="0" shapeId="0" xr:uid="{00000000-0006-0000-0000-000006000000}">
      <text>
        <r>
          <rPr>
            <b/>
            <sz val="9"/>
            <color indexed="81"/>
            <rFont val="Calibri"/>
            <family val="2"/>
            <charset val="204"/>
          </rPr>
          <t>Robert Arnold:</t>
        </r>
        <r>
          <rPr>
            <sz val="9"/>
            <color indexed="81"/>
            <rFont val="Calibri"/>
            <family val="2"/>
            <charset val="204"/>
          </rPr>
          <t xml:space="preserve">
inconclusive regarded as refer</t>
        </r>
      </text>
    </comment>
  </commentList>
</comments>
</file>

<file path=xl/sharedStrings.xml><?xml version="1.0" encoding="utf-8"?>
<sst xmlns="http://schemas.openxmlformats.org/spreadsheetml/2006/main" count="95" uniqueCount="78">
  <si>
    <t>Photoscreen Validation Grid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</si>
  <si>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</si>
  <si>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</si>
  <si>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</si>
  <si>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</si>
  <si>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</si>
  <si>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</si>
  <si>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</si>
  <si>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</si>
  <si>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</si>
  <si>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TRUE Positive</t>
  </si>
  <si>
    <t>TRUE negative</t>
  </si>
  <si>
    <t>TRUE inconclusive</t>
  </si>
  <si>
    <t>FALSE positive</t>
  </si>
  <si>
    <t>FALSE negative</t>
  </si>
  <si>
    <t>LOST positive</t>
  </si>
  <si>
    <t>LOST negative</t>
  </si>
  <si>
    <t>LOST inconclusive</t>
  </si>
  <si>
    <t>cell</t>
  </si>
  <si>
    <t>sc +</t>
  </si>
  <si>
    <t>sc -</t>
  </si>
  <si>
    <t>sc i</t>
  </si>
  <si>
    <t>Exam +</t>
  </si>
  <si>
    <t>Exam -</t>
  </si>
  <si>
    <t>LOST</t>
  </si>
  <si>
    <t>n</t>
  </si>
  <si>
    <t>Sensitivity</t>
  </si>
  <si>
    <t>Specificity</t>
  </si>
  <si>
    <t>NPV</t>
  </si>
  <si>
    <t>ABCD sens</t>
  </si>
  <si>
    <t>ABCD spec</t>
  </si>
  <si>
    <t>irSens</t>
  </si>
  <si>
    <t>irSpec</t>
  </si>
  <si>
    <t>refer rate</t>
  </si>
  <si>
    <t>Prescreen Prev</t>
  </si>
  <si>
    <t>A/(A+C)</t>
  </si>
  <si>
    <t>D/(C+D)</t>
  </si>
  <si>
    <t>D/(B+D)</t>
  </si>
  <si>
    <t>A/(A+B)</t>
  </si>
  <si>
    <t>Accuracy</t>
  </si>
  <si>
    <t>(A+D)/(A+B+C+D)</t>
  </si>
  <si>
    <t>D/(B+D+F)</t>
  </si>
  <si>
    <t>(A+E)/(A+C+E)</t>
  </si>
  <si>
    <t>A/(A+E+E+F)</t>
  </si>
  <si>
    <t>D/(B+D+E+F)</t>
  </si>
  <si>
    <t>t</t>
  </si>
  <si>
    <t>all screened</t>
  </si>
  <si>
    <t>total 2x2</t>
  </si>
  <si>
    <t>(A+B+G)/t</t>
  </si>
  <si>
    <t>(A+C+E)/t</t>
  </si>
  <si>
    <t>lost to follow-up</t>
  </si>
  <si>
    <t>False Pos rate (alpha)</t>
  </si>
  <si>
    <t>False negative rate (beta)</t>
  </si>
  <si>
    <t>Likelihood ratio positive</t>
  </si>
  <si>
    <t>Likelihood ratio negative</t>
  </si>
  <si>
    <t>not LOST</t>
  </si>
  <si>
    <t>z</t>
  </si>
  <si>
    <t>Tool:</t>
  </si>
  <si>
    <t>refer criteria:</t>
  </si>
  <si>
    <t>Exam criteria:</t>
  </si>
  <si>
    <t>inconclusive rate</t>
  </si>
  <si>
    <t>population:</t>
  </si>
  <si>
    <t>Diagnostic Odds Ratio</t>
  </si>
  <si>
    <t>FALSE inconclusive</t>
  </si>
  <si>
    <t>type II error</t>
  </si>
  <si>
    <t>type 1 error</t>
  </si>
  <si>
    <t>PPV (precision)</t>
  </si>
  <si>
    <t>enter real data HERE</t>
  </si>
  <si>
    <t>(E+F+I)/z</t>
  </si>
  <si>
    <t>(G+H+I)/z</t>
  </si>
  <si>
    <t>3x3 contingency table:</t>
  </si>
  <si>
    <t>A+B+C+D</t>
  </si>
  <si>
    <t>reference example</t>
  </si>
  <si>
    <t>Alaska Blind Child Discovery</t>
  </si>
  <si>
    <t>2x2 contingency table</t>
  </si>
  <si>
    <t>Youden's J</t>
  </si>
  <si>
    <t>ABCD 8/23/2026</t>
  </si>
  <si>
    <t>(A*D-B*C)/(A+C)*(D+B)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</si>
</sst>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rgb="FF008000"/>
      <name val="Calibri"/>
      <family val="2"/>
      <scheme val="minor"/>
    </font>
    <font>
      <sz val="12"/>
      <color rgb="FF3366FF"/>
      <name val="Calibri"/>
      <family val="2"/>
      <scheme val="minor"/>
    </font>
    <font>
      <sz val="12"/>
      <color rgb="FFFFFF00"/>
      <name val="Calibri"/>
      <family val="2"/>
      <scheme val="minor"/>
    </font>
    <font>
      <sz val="8"/>
      <name val="Calibri"/>
      <family val="2"/>
      <charset val="204"/>
      <scheme val="minor"/>
    </font>
    <font>
      <i/>
      <sz val="12"/>
      <color theme="1"/>
      <name val="Calibri"/>
      <family val="2"/>
      <scheme val="minor"/>
    </font>
    <font>
      <sz val="9"/>
      <color indexed="81"/>
      <name val="Calibri"/>
      <family val="2"/>
      <charset val="204"/>
    </font>
    <font>
      <b/>
      <sz val="9"/>
      <color indexed="81"/>
      <name val="Calibri"/>
      <family val="2"/>
      <charset val="204"/>
    </font>
    <font>
      <sz val="12"/>
      <color theme="3" tint="0.59999389629810485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FF6600"/>
      <name val="Calibri"/>
      <family val="2"/>
      <scheme val="minor"/>
    </font>
    <font>
      <i/>
      <sz val="9"/>
      <color rgb="FF0000FF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4" xfId="0" applyFill="1" applyBorder="1"/>
    <xf numFmtId="0" fontId="0" fillId="5" borderId="5" xfId="0" applyFill="1" applyBorder="1"/>
    <xf numFmtId="0" fontId="0" fillId="2" borderId="6" xfId="0" applyFill="1" applyBorder="1"/>
    <xf numFmtId="0" fontId="0" fillId="4" borderId="7" xfId="0" applyFill="1" applyBorder="1"/>
    <xf numFmtId="0" fontId="0" fillId="3" borderId="8" xfId="0" applyFill="1" applyBorder="1"/>
    <xf numFmtId="0" fontId="0" fillId="5" borderId="9" xfId="0" applyFill="1" applyBorder="1"/>
    <xf numFmtId="0" fontId="0" fillId="2" borderId="9" xfId="0" applyFill="1" applyBorder="1"/>
    <xf numFmtId="0" fontId="0" fillId="4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left"/>
    </xf>
    <xf numFmtId="164" fontId="0" fillId="0" borderId="0" xfId="1" applyNumberFormat="1" applyFont="1" applyBorder="1"/>
    <xf numFmtId="9" fontId="0" fillId="0" borderId="0" xfId="1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7" borderId="4" xfId="0" applyFill="1" applyBorder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1" xfId="0" applyFill="1" applyBorder="1"/>
    <xf numFmtId="0" fontId="15" fillId="9" borderId="14" xfId="0" applyFont="1" applyFill="1" applyBorder="1"/>
    <xf numFmtId="0" fontId="0" fillId="0" borderId="0" xfId="0" applyBorder="1"/>
    <xf numFmtId="165" fontId="0" fillId="0" borderId="0" xfId="0" applyNumberFormat="1" applyBorder="1"/>
    <xf numFmtId="164" fontId="0" fillId="0" borderId="0" xfId="0" applyNumberFormat="1" applyBorder="1"/>
    <xf numFmtId="0" fontId="0" fillId="9" borderId="0" xfId="0" applyFill="1" applyBorder="1"/>
    <xf numFmtId="0" fontId="13" fillId="8" borderId="0" xfId="0" applyFont="1" applyFill="1" applyBorder="1"/>
    <xf numFmtId="0" fontId="14" fillId="0" borderId="0" xfId="0" applyFont="1" applyBorder="1"/>
    <xf numFmtId="0" fontId="16" fillId="7" borderId="0" xfId="0" applyFont="1" applyFill="1" applyBorder="1"/>
    <xf numFmtId="0" fontId="6" fillId="0" borderId="0" xfId="0" applyFont="1" applyBorder="1"/>
    <xf numFmtId="0" fontId="7" fillId="6" borderId="0" xfId="0" applyFont="1" applyFill="1" applyBorder="1"/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10" borderId="0" xfId="0" applyFill="1" applyBorder="1"/>
    <xf numFmtId="0" fontId="9" fillId="0" borderId="0" xfId="0" applyFont="1" applyBorder="1"/>
    <xf numFmtId="0" fontId="12" fillId="0" borderId="0" xfId="0" applyFont="1" applyBorder="1"/>
    <xf numFmtId="0" fontId="0" fillId="0" borderId="17" xfId="0" applyFill="1" applyBorder="1"/>
    <xf numFmtId="164" fontId="0" fillId="0" borderId="17" xfId="1" applyNumberFormat="1" applyFont="1" applyBorder="1"/>
    <xf numFmtId="164" fontId="0" fillId="0" borderId="17" xfId="0" applyNumberFormat="1" applyBorder="1"/>
  </cellXfs>
  <cellStyles count="8"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14698162729598E-2"/>
          <c:y val="5.3932584269662902E-2"/>
          <c:w val="0.82840069991251097"/>
          <c:h val="0.70144032557727998"/>
        </c:manualLayout>
      </c:layout>
      <c:areaChart>
        <c:grouping val="percentStacked"/>
        <c:varyColors val="0"/>
        <c:ser>
          <c:idx val="0"/>
          <c:order val="0"/>
          <c:tx>
            <c:strRef>
              <c:f>Sheet1!$G$7</c:f>
              <c:strCache>
                <c:ptCount val="1"/>
                <c:pt idx="0">
                  <c:v>sc +</c:v>
                </c:pt>
              </c:strCache>
            </c:strRef>
          </c:tx>
          <c:spPr>
            <a:solidFill>
              <a:srgbClr val="FF0000">
                <a:alpha val="33000"/>
              </a:srgbClr>
            </a:solidFill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Sheet1!$H$6:$I$6</c:f>
              <c:strCache>
                <c:ptCount val="2"/>
                <c:pt idx="0">
                  <c:v>Exam +</c:v>
                </c:pt>
                <c:pt idx="1">
                  <c:v>Exam -</c:v>
                </c:pt>
              </c:strCache>
            </c:strRef>
          </c:cat>
          <c:val>
            <c:numRef>
              <c:f>Sheet1!$H$7:$I$7</c:f>
              <c:numCache>
                <c:formatCode>General</c:formatCode>
                <c:ptCount val="2"/>
                <c:pt idx="0">
                  <c:v>50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7-A54F-AB1D-127634C9E490}"/>
            </c:ext>
          </c:extLst>
        </c:ser>
        <c:ser>
          <c:idx val="1"/>
          <c:order val="1"/>
          <c:tx>
            <c:strRef>
              <c:f>Sheet1!$G$8</c:f>
              <c:strCache>
                <c:ptCount val="1"/>
                <c:pt idx="0">
                  <c:v>sc -</c:v>
                </c:pt>
              </c:strCache>
            </c:strRef>
          </c:tx>
          <c:spPr>
            <a:solidFill>
              <a:srgbClr val="008000">
                <a:alpha val="33000"/>
              </a:srgbClr>
            </a:solidFill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Sheet1!$H$6:$I$6</c:f>
              <c:strCache>
                <c:ptCount val="2"/>
                <c:pt idx="0">
                  <c:v>Exam +</c:v>
                </c:pt>
                <c:pt idx="1">
                  <c:v>Exam -</c:v>
                </c:pt>
              </c:strCache>
            </c:strRef>
          </c:cat>
          <c:val>
            <c:numRef>
              <c:f>Sheet1!$H$8:$I$8</c:f>
              <c:numCache>
                <c:formatCode>General</c:formatCode>
                <c:ptCount val="2"/>
                <c:pt idx="0">
                  <c:v>149</c:v>
                </c:pt>
                <c:pt idx="1">
                  <c:v>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7-A54F-AB1D-127634C9E490}"/>
            </c:ext>
          </c:extLst>
        </c:ser>
        <c:ser>
          <c:idx val="2"/>
          <c:order val="2"/>
          <c:tx>
            <c:strRef>
              <c:f>Sheet1!$G$9</c:f>
              <c:strCache>
                <c:ptCount val="1"/>
                <c:pt idx="0">
                  <c:v>sc i</c:v>
                </c:pt>
              </c:strCache>
            </c:strRef>
          </c:tx>
          <c:spPr>
            <a:solidFill>
              <a:schemeClr val="bg1">
                <a:lumMod val="50000"/>
                <a:alpha val="50000"/>
              </a:schemeClr>
            </a:solidFill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Sheet1!$H$6:$I$6</c:f>
              <c:strCache>
                <c:ptCount val="2"/>
                <c:pt idx="0">
                  <c:v>Exam +</c:v>
                </c:pt>
                <c:pt idx="1">
                  <c:v>Exam -</c:v>
                </c:pt>
              </c:strCache>
            </c:strRef>
          </c:cat>
          <c:val>
            <c:numRef>
              <c:f>Sheet1!$H$9:$I$9</c:f>
              <c:numCache>
                <c:formatCode>General</c:formatCode>
                <c:ptCount val="2"/>
                <c:pt idx="0">
                  <c:v>1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7-A54F-AB1D-127634C9E4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-2146965640"/>
        <c:axId val="-2144467368"/>
      </c:areaChart>
      <c:catAx>
        <c:axId val="-2146965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-2144467368"/>
        <c:crosses val="autoZero"/>
        <c:auto val="1"/>
        <c:lblAlgn val="ctr"/>
        <c:lblOffset val="100"/>
        <c:noMultiLvlLbl val="0"/>
      </c:catAx>
      <c:valAx>
        <c:axId val="-2144467368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crossAx val="-2146965640"/>
        <c:crosses val="autoZero"/>
        <c:crossBetween val="midCat"/>
      </c:valAx>
    </c:plotArea>
    <c:legend>
      <c:legendPos val="b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10</xdr:row>
      <xdr:rowOff>139700</xdr:rowOff>
    </xdr:from>
    <xdr:to>
      <xdr:col>10</xdr:col>
      <xdr:colOff>355600</xdr:colOff>
      <xdr:row>23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abSelected="1" topLeftCell="A23" workbookViewId="0">
      <selection activeCell="E43" sqref="E43"/>
    </sheetView>
  </sheetViews>
  <sheetFormatPr baseColWidth="10" defaultRowHeight="16" x14ac:dyDescent="0.2"/>
  <cols>
    <col min="1" max="1" width="5.1640625" customWidth="1"/>
    <col min="2" max="2" width="18.1640625" customWidth="1"/>
    <col min="3" max="3" width="7.1640625" customWidth="1"/>
    <col min="4" max="4" width="6.33203125" customWidth="1"/>
    <col min="5" max="5" width="5" customWidth="1"/>
    <col min="7" max="7" width="12" customWidth="1"/>
    <col min="8" max="8" width="6.83203125" customWidth="1"/>
    <col min="9" max="9" width="6.33203125" customWidth="1"/>
    <col min="10" max="10" width="5.1640625" customWidth="1"/>
    <col min="11" max="11" width="6.83203125" customWidth="1"/>
  </cols>
  <sheetData>
    <row r="1" spans="1:1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ht="17" thickBot="1" x14ac:dyDescent="0.25">
      <c r="A2" s="40" t="s">
        <v>73</v>
      </c>
      <c r="B2" s="44"/>
      <c r="C2" s="41"/>
      <c r="D2" s="41"/>
      <c r="E2" s="41"/>
      <c r="F2" s="41"/>
      <c r="G2" s="41"/>
      <c r="H2" s="41"/>
      <c r="I2" s="41"/>
      <c r="J2" s="41"/>
      <c r="K2" s="16"/>
    </row>
    <row r="3" spans="1:11" x14ac:dyDescent="0.2">
      <c r="A3" s="15"/>
      <c r="B3" s="23" t="s">
        <v>57</v>
      </c>
      <c r="C3" s="24"/>
      <c r="D3" s="24"/>
      <c r="E3" s="25"/>
      <c r="F3" s="13"/>
      <c r="G3" s="26" t="s">
        <v>59</v>
      </c>
      <c r="H3" s="24"/>
      <c r="I3" s="24"/>
      <c r="J3" s="27"/>
      <c r="K3" s="16"/>
    </row>
    <row r="4" spans="1:11" ht="17" thickBot="1" x14ac:dyDescent="0.25">
      <c r="A4" s="15"/>
      <c r="B4" s="28" t="s">
        <v>58</v>
      </c>
      <c r="C4" s="29"/>
      <c r="D4" s="29"/>
      <c r="E4" s="30"/>
      <c r="F4" s="21"/>
      <c r="G4" s="31" t="s">
        <v>61</v>
      </c>
      <c r="H4" s="29"/>
      <c r="I4" s="29"/>
      <c r="J4" s="32"/>
      <c r="K4" s="16"/>
    </row>
    <row r="5" spans="1:11" x14ac:dyDescent="0.2">
      <c r="A5" s="15"/>
      <c r="B5" s="45" t="s">
        <v>70</v>
      </c>
      <c r="C5" s="46" t="s">
        <v>72</v>
      </c>
      <c r="D5" s="41"/>
      <c r="E5" s="41"/>
      <c r="F5" s="41"/>
      <c r="G5" s="41"/>
      <c r="H5" s="46" t="s">
        <v>67</v>
      </c>
      <c r="I5" s="41"/>
      <c r="J5" s="41"/>
      <c r="K5" s="16"/>
    </row>
    <row r="6" spans="1:11" ht="17" thickBot="1" x14ac:dyDescent="0.25">
      <c r="A6" s="15"/>
      <c r="B6" s="47" t="s">
        <v>74</v>
      </c>
      <c r="C6" s="41" t="s">
        <v>22</v>
      </c>
      <c r="D6" s="41" t="s">
        <v>23</v>
      </c>
      <c r="E6" s="41" t="s">
        <v>24</v>
      </c>
      <c r="F6" s="41"/>
      <c r="G6" s="41"/>
      <c r="H6" s="48" t="s">
        <v>22</v>
      </c>
      <c r="I6" s="49" t="s">
        <v>23</v>
      </c>
      <c r="J6" s="41" t="s">
        <v>24</v>
      </c>
      <c r="K6" s="16"/>
    </row>
    <row r="7" spans="1:11" x14ac:dyDescent="0.2">
      <c r="A7" s="15"/>
      <c r="B7" s="50" t="s">
        <v>19</v>
      </c>
      <c r="C7" s="33" t="s">
        <v>1</v>
      </c>
      <c r="D7" s="34" t="s">
        <v>2</v>
      </c>
      <c r="E7" s="37" t="s">
        <v>7</v>
      </c>
      <c r="F7" s="41"/>
      <c r="G7" s="51" t="s">
        <v>19</v>
      </c>
      <c r="H7" s="4">
        <v>50</v>
      </c>
      <c r="I7" s="5">
        <v>10</v>
      </c>
      <c r="J7" s="2">
        <v>1</v>
      </c>
      <c r="K7" s="16"/>
    </row>
    <row r="8" spans="1:11" ht="17" thickBot="1" x14ac:dyDescent="0.25">
      <c r="A8" s="15"/>
      <c r="B8" s="50" t="s">
        <v>20</v>
      </c>
      <c r="C8" s="35" t="s">
        <v>3</v>
      </c>
      <c r="D8" s="36" t="s">
        <v>4</v>
      </c>
      <c r="E8" s="37" t="s">
        <v>8</v>
      </c>
      <c r="F8" s="41"/>
      <c r="G8" s="52" t="s">
        <v>20</v>
      </c>
      <c r="H8" s="6">
        <v>149</v>
      </c>
      <c r="I8" s="7">
        <v>767</v>
      </c>
      <c r="J8" s="2">
        <v>10</v>
      </c>
      <c r="K8" s="16"/>
    </row>
    <row r="9" spans="1:11" x14ac:dyDescent="0.2">
      <c r="A9" s="15"/>
      <c r="B9" s="50" t="s">
        <v>21</v>
      </c>
      <c r="C9" s="38" t="s">
        <v>5</v>
      </c>
      <c r="D9" s="38" t="s">
        <v>6</v>
      </c>
      <c r="E9" s="39" t="s">
        <v>9</v>
      </c>
      <c r="F9" s="41"/>
      <c r="G9" s="50" t="s">
        <v>21</v>
      </c>
      <c r="H9" s="3">
        <v>1</v>
      </c>
      <c r="I9" s="3">
        <v>11</v>
      </c>
      <c r="J9" s="1">
        <v>1</v>
      </c>
      <c r="K9" s="16"/>
    </row>
    <row r="10" spans="1:11" x14ac:dyDescent="0.2">
      <c r="A10" s="15"/>
      <c r="B10" s="41"/>
      <c r="C10" s="41"/>
      <c r="D10" s="41" t="s">
        <v>45</v>
      </c>
      <c r="E10" s="41"/>
      <c r="F10" s="53" t="s">
        <v>56</v>
      </c>
      <c r="G10" s="41"/>
      <c r="H10" s="41"/>
      <c r="I10" s="1">
        <f>H7+H8+H9+I7+I8+I9</f>
        <v>988</v>
      </c>
      <c r="J10" s="1">
        <f>J7+J8+J9</f>
        <v>12</v>
      </c>
      <c r="K10" s="17">
        <f>H7+I7+J7+H8+I8+J8+H9+I9+J9</f>
        <v>1000</v>
      </c>
    </row>
    <row r="11" spans="1:11" ht="17" thickBot="1" x14ac:dyDescent="0.25">
      <c r="A11" s="15" t="s">
        <v>18</v>
      </c>
      <c r="B11" s="41"/>
      <c r="C11" s="41"/>
      <c r="D11" s="41"/>
      <c r="E11" s="41"/>
      <c r="F11" s="41"/>
      <c r="G11" s="41"/>
      <c r="H11" s="41"/>
      <c r="I11" s="41"/>
      <c r="J11" s="41"/>
      <c r="K11" s="16"/>
    </row>
    <row r="12" spans="1:11" x14ac:dyDescent="0.2">
      <c r="A12" s="15" t="s">
        <v>1</v>
      </c>
      <c r="B12" s="41" t="s">
        <v>10</v>
      </c>
      <c r="C12" s="8">
        <f>H7</f>
        <v>50</v>
      </c>
      <c r="D12" s="41"/>
      <c r="E12" s="41"/>
      <c r="F12" s="41"/>
      <c r="G12" s="41"/>
      <c r="H12" s="41"/>
      <c r="I12" s="41"/>
      <c r="J12" s="41"/>
      <c r="K12" s="16"/>
    </row>
    <row r="13" spans="1:11" x14ac:dyDescent="0.2">
      <c r="A13" s="15" t="s">
        <v>2</v>
      </c>
      <c r="B13" s="41" t="s">
        <v>13</v>
      </c>
      <c r="C13" s="9">
        <f>I7</f>
        <v>10</v>
      </c>
      <c r="D13" s="41" t="s">
        <v>65</v>
      </c>
      <c r="E13" s="41"/>
      <c r="F13" s="41"/>
      <c r="G13" s="41"/>
      <c r="H13" s="41"/>
      <c r="I13" s="41"/>
      <c r="J13" s="41"/>
      <c r="K13" s="16"/>
    </row>
    <row r="14" spans="1:11" x14ac:dyDescent="0.2">
      <c r="A14" s="15" t="s">
        <v>3</v>
      </c>
      <c r="B14" s="41" t="s">
        <v>14</v>
      </c>
      <c r="C14" s="10">
        <f>H8</f>
        <v>149</v>
      </c>
      <c r="D14" s="41" t="s">
        <v>64</v>
      </c>
      <c r="E14" s="41"/>
      <c r="F14" s="41"/>
      <c r="G14" s="41"/>
      <c r="H14" s="41"/>
      <c r="I14" s="41"/>
      <c r="J14" s="41"/>
      <c r="K14" s="16"/>
    </row>
    <row r="15" spans="1:11" ht="17" thickBot="1" x14ac:dyDescent="0.25">
      <c r="A15" s="15" t="s">
        <v>4</v>
      </c>
      <c r="B15" s="41" t="s">
        <v>11</v>
      </c>
      <c r="C15" s="11">
        <f>I8</f>
        <v>767</v>
      </c>
      <c r="D15" s="41"/>
      <c r="E15" s="41"/>
      <c r="F15" s="41"/>
      <c r="G15" s="41"/>
      <c r="H15" s="41"/>
      <c r="I15" s="41"/>
      <c r="J15" s="41"/>
      <c r="K15" s="16"/>
    </row>
    <row r="16" spans="1:11" x14ac:dyDescent="0.2">
      <c r="A16" s="15" t="s">
        <v>5</v>
      </c>
      <c r="B16" s="41" t="s">
        <v>12</v>
      </c>
      <c r="C16" s="3">
        <f>H9</f>
        <v>1</v>
      </c>
      <c r="D16" s="41"/>
      <c r="E16" s="41"/>
      <c r="F16" s="41"/>
      <c r="G16" s="41"/>
      <c r="H16" s="41"/>
      <c r="I16" s="41"/>
      <c r="J16" s="41"/>
      <c r="K16" s="16"/>
    </row>
    <row r="17" spans="1:11" x14ac:dyDescent="0.2">
      <c r="A17" s="15" t="s">
        <v>6</v>
      </c>
      <c r="B17" s="41" t="s">
        <v>63</v>
      </c>
      <c r="C17" s="1">
        <f>I9</f>
        <v>11</v>
      </c>
      <c r="D17" s="41"/>
      <c r="E17" s="41"/>
      <c r="F17" s="41"/>
      <c r="G17" s="41"/>
      <c r="H17" s="41"/>
      <c r="I17" s="41"/>
      <c r="J17" s="41"/>
      <c r="K17" s="16"/>
    </row>
    <row r="18" spans="1:11" x14ac:dyDescent="0.2">
      <c r="A18" s="15" t="s">
        <v>7</v>
      </c>
      <c r="B18" s="54" t="s">
        <v>15</v>
      </c>
      <c r="C18" s="1">
        <f>J7</f>
        <v>1</v>
      </c>
      <c r="D18" s="41"/>
      <c r="E18" s="41"/>
      <c r="F18" s="41"/>
      <c r="G18" s="41"/>
      <c r="H18" s="41"/>
      <c r="I18" s="41"/>
      <c r="J18" s="41"/>
      <c r="K18" s="16"/>
    </row>
    <row r="19" spans="1:11" x14ac:dyDescent="0.2">
      <c r="A19" s="15" t="s">
        <v>8</v>
      </c>
      <c r="B19" s="54" t="s">
        <v>16</v>
      </c>
      <c r="C19" s="1">
        <f>J8</f>
        <v>10</v>
      </c>
      <c r="D19" s="41"/>
      <c r="E19" s="41"/>
      <c r="F19" s="41"/>
      <c r="G19" s="41"/>
      <c r="H19" s="41"/>
      <c r="I19" s="41"/>
      <c r="J19" s="41"/>
      <c r="K19" s="16"/>
    </row>
    <row r="20" spans="1:11" x14ac:dyDescent="0.2">
      <c r="A20" s="15" t="s">
        <v>9</v>
      </c>
      <c r="B20" s="54" t="s">
        <v>17</v>
      </c>
      <c r="C20" s="1">
        <f>J9</f>
        <v>1</v>
      </c>
      <c r="D20" s="41"/>
      <c r="E20" s="41"/>
      <c r="F20" s="41"/>
      <c r="G20" s="41"/>
      <c r="H20" s="41"/>
      <c r="I20" s="41"/>
      <c r="J20" s="41"/>
      <c r="K20" s="16"/>
    </row>
    <row r="21" spans="1:11" x14ac:dyDescent="0.2">
      <c r="A21" s="15" t="s">
        <v>25</v>
      </c>
      <c r="B21" s="41" t="s">
        <v>47</v>
      </c>
      <c r="C21" s="1">
        <f>H7+I7+H8+I8</f>
        <v>976</v>
      </c>
      <c r="D21" s="41"/>
      <c r="E21" s="41" t="s">
        <v>71</v>
      </c>
      <c r="F21" s="41"/>
      <c r="G21" s="41"/>
      <c r="H21" s="41"/>
      <c r="I21" s="41"/>
      <c r="J21" s="41"/>
      <c r="K21" s="16"/>
    </row>
    <row r="22" spans="1:11" x14ac:dyDescent="0.2">
      <c r="A22" s="15" t="s">
        <v>45</v>
      </c>
      <c r="B22" s="41" t="s">
        <v>55</v>
      </c>
      <c r="C22" s="1">
        <f>I10</f>
        <v>988</v>
      </c>
      <c r="D22" s="41"/>
      <c r="E22" s="41"/>
      <c r="F22" s="41"/>
      <c r="G22" s="41"/>
      <c r="H22" s="41"/>
      <c r="I22" s="41"/>
      <c r="J22" s="41"/>
      <c r="K22" s="16"/>
    </row>
    <row r="23" spans="1:11" x14ac:dyDescent="0.2">
      <c r="A23" s="15" t="s">
        <v>56</v>
      </c>
      <c r="B23" s="54" t="s">
        <v>46</v>
      </c>
      <c r="C23" s="1">
        <f>K10</f>
        <v>1000</v>
      </c>
      <c r="D23" s="41"/>
      <c r="E23" s="41"/>
      <c r="F23" s="41"/>
      <c r="G23" s="41"/>
      <c r="H23" s="41"/>
      <c r="I23" s="41"/>
      <c r="J23" s="41"/>
      <c r="K23" s="16"/>
    </row>
    <row r="24" spans="1:11" x14ac:dyDescent="0.2">
      <c r="A24" s="15"/>
      <c r="B24" s="41"/>
      <c r="C24" s="41"/>
      <c r="D24" s="41"/>
      <c r="E24" s="41"/>
      <c r="F24" s="41"/>
      <c r="G24" s="41"/>
      <c r="H24" s="41"/>
      <c r="I24" s="41"/>
      <c r="J24" s="41"/>
      <c r="K24" s="16"/>
    </row>
    <row r="25" spans="1:11" x14ac:dyDescent="0.2">
      <c r="A25" s="15"/>
      <c r="B25" s="41" t="s">
        <v>26</v>
      </c>
      <c r="C25" s="18">
        <f>C12/(C12+C14)</f>
        <v>0.25125628140703515</v>
      </c>
      <c r="D25" s="41"/>
      <c r="E25" s="41" t="s">
        <v>35</v>
      </c>
      <c r="F25" s="41"/>
      <c r="G25" s="41"/>
      <c r="H25" s="41"/>
      <c r="I25" s="41"/>
      <c r="J25" s="41"/>
      <c r="K25" s="16"/>
    </row>
    <row r="26" spans="1:11" x14ac:dyDescent="0.2">
      <c r="A26" s="15"/>
      <c r="B26" s="41" t="s">
        <v>27</v>
      </c>
      <c r="C26" s="18">
        <f>C15/(C13+C15)</f>
        <v>0.98712998712998712</v>
      </c>
      <c r="D26" s="41"/>
      <c r="E26" s="41" t="s">
        <v>37</v>
      </c>
      <c r="F26" s="41"/>
      <c r="G26" s="41"/>
      <c r="H26" s="41"/>
      <c r="I26" s="41"/>
      <c r="J26" s="41"/>
      <c r="K26" s="16"/>
    </row>
    <row r="27" spans="1:11" x14ac:dyDescent="0.2">
      <c r="A27" s="15"/>
      <c r="B27" s="41" t="s">
        <v>66</v>
      </c>
      <c r="C27" s="18">
        <f>C12/(C12+C13)</f>
        <v>0.83333333333333337</v>
      </c>
      <c r="D27" s="41"/>
      <c r="E27" s="41" t="s">
        <v>38</v>
      </c>
      <c r="F27" s="41"/>
      <c r="G27" s="41"/>
      <c r="H27" s="41"/>
      <c r="I27" s="41"/>
      <c r="J27" s="41"/>
      <c r="K27" s="16"/>
    </row>
    <row r="28" spans="1:11" x14ac:dyDescent="0.2">
      <c r="A28" s="15"/>
      <c r="B28" s="41" t="s">
        <v>28</v>
      </c>
      <c r="C28" s="18">
        <f>C15/(C14+C15)</f>
        <v>0.8373362445414847</v>
      </c>
      <c r="D28" s="41"/>
      <c r="E28" s="41" t="s">
        <v>36</v>
      </c>
      <c r="F28" s="41"/>
      <c r="G28" s="41"/>
      <c r="H28" s="41"/>
      <c r="I28" s="41"/>
      <c r="J28" s="41"/>
      <c r="K28" s="16"/>
    </row>
    <row r="29" spans="1:11" x14ac:dyDescent="0.2">
      <c r="A29" s="15"/>
      <c r="B29" s="41" t="s">
        <v>29</v>
      </c>
      <c r="C29" s="18">
        <f>C12/(C12+C14+C16+C17)</f>
        <v>0.23696682464454977</v>
      </c>
      <c r="D29" s="41"/>
      <c r="E29" s="41" t="s">
        <v>43</v>
      </c>
      <c r="F29" s="41"/>
      <c r="G29" s="41"/>
      <c r="H29" s="41"/>
      <c r="I29" s="41"/>
      <c r="J29" s="41"/>
      <c r="K29" s="16"/>
    </row>
    <row r="30" spans="1:11" x14ac:dyDescent="0.2">
      <c r="A30" s="15"/>
      <c r="B30" s="41" t="s">
        <v>30</v>
      </c>
      <c r="C30" s="18">
        <f>C15/(C13+C15+C16+C17)</f>
        <v>0.97211660329531047</v>
      </c>
      <c r="D30" s="41"/>
      <c r="E30" s="41" t="s">
        <v>44</v>
      </c>
      <c r="F30" s="41"/>
      <c r="G30" s="41"/>
      <c r="H30" s="41"/>
      <c r="I30" s="41"/>
      <c r="J30" s="41"/>
      <c r="K30" s="16"/>
    </row>
    <row r="31" spans="1:11" x14ac:dyDescent="0.2">
      <c r="A31" s="15"/>
      <c r="B31" s="41" t="s">
        <v>31</v>
      </c>
      <c r="C31" s="18">
        <f>(C12+C16)/(C12+C14+C16)</f>
        <v>0.255</v>
      </c>
      <c r="D31" s="41"/>
      <c r="E31" s="41" t="s">
        <v>42</v>
      </c>
      <c r="F31" s="41"/>
      <c r="G31" s="41"/>
      <c r="H31" s="41"/>
      <c r="I31" s="41"/>
      <c r="J31" s="41"/>
      <c r="K31" s="16"/>
    </row>
    <row r="32" spans="1:11" x14ac:dyDescent="0.2">
      <c r="A32" s="15"/>
      <c r="B32" s="41" t="s">
        <v>32</v>
      </c>
      <c r="C32" s="18">
        <f>C15/(C13+C15+C17)</f>
        <v>0.9733502538071066</v>
      </c>
      <c r="D32" s="41"/>
      <c r="E32" s="41" t="s">
        <v>41</v>
      </c>
      <c r="F32" s="41"/>
      <c r="G32" s="41"/>
      <c r="H32" s="41"/>
      <c r="I32" s="41"/>
      <c r="J32" s="41"/>
      <c r="K32" s="16"/>
    </row>
    <row r="33" spans="1:11" x14ac:dyDescent="0.2">
      <c r="A33" s="15"/>
      <c r="B33" s="41" t="s">
        <v>33</v>
      </c>
      <c r="C33" s="19">
        <f>(C12+C13+C18)/C23</f>
        <v>6.0999999999999999E-2</v>
      </c>
      <c r="D33" s="41"/>
      <c r="E33" s="41" t="s">
        <v>48</v>
      </c>
      <c r="F33" s="41"/>
      <c r="G33" s="41"/>
      <c r="H33" s="41"/>
      <c r="I33" s="41"/>
      <c r="J33" s="41"/>
      <c r="K33" s="16"/>
    </row>
    <row r="34" spans="1:11" x14ac:dyDescent="0.2">
      <c r="A34" s="15"/>
      <c r="B34" s="41" t="s">
        <v>34</v>
      </c>
      <c r="C34" s="19">
        <f>(C12+C14+C16)/(C12+C13+C14+C15+C16+C17)</f>
        <v>0.20242914979757085</v>
      </c>
      <c r="D34" s="41"/>
      <c r="E34" s="41" t="s">
        <v>49</v>
      </c>
      <c r="F34" s="41"/>
      <c r="G34" s="41"/>
      <c r="H34" s="41"/>
      <c r="I34" s="41"/>
      <c r="J34" s="41"/>
      <c r="K34" s="16"/>
    </row>
    <row r="35" spans="1:11" x14ac:dyDescent="0.2">
      <c r="A35" s="15"/>
      <c r="B35" s="41" t="s">
        <v>39</v>
      </c>
      <c r="C35" s="19">
        <f>(C12+C15)/(C12+C13+C14+C15)</f>
        <v>0.83709016393442626</v>
      </c>
      <c r="D35" s="41"/>
      <c r="E35" s="41" t="s">
        <v>40</v>
      </c>
      <c r="F35" s="41"/>
      <c r="G35" s="41"/>
      <c r="H35" s="41"/>
      <c r="I35" s="41"/>
      <c r="J35" s="41"/>
      <c r="K35" s="16"/>
    </row>
    <row r="36" spans="1:11" x14ac:dyDescent="0.2">
      <c r="A36" s="15"/>
      <c r="B36" s="41" t="s">
        <v>60</v>
      </c>
      <c r="C36" s="18">
        <f>(C16+C17+C20)/C23</f>
        <v>1.2999999999999999E-2</v>
      </c>
      <c r="D36" s="41"/>
      <c r="E36" s="41" t="s">
        <v>68</v>
      </c>
      <c r="F36" s="41"/>
      <c r="G36" s="41"/>
      <c r="H36" s="41"/>
      <c r="I36" s="41"/>
      <c r="J36" s="41"/>
      <c r="K36" s="16"/>
    </row>
    <row r="37" spans="1:11" x14ac:dyDescent="0.2">
      <c r="A37" s="15"/>
      <c r="B37" s="41" t="s">
        <v>50</v>
      </c>
      <c r="C37" s="18">
        <f>(C18+C19+C20)/C23</f>
        <v>1.2E-2</v>
      </c>
      <c r="D37" s="41"/>
      <c r="E37" s="41" t="s">
        <v>69</v>
      </c>
      <c r="F37" s="41"/>
      <c r="G37" s="41"/>
      <c r="H37" s="41"/>
      <c r="I37" s="41"/>
      <c r="J37" s="41"/>
      <c r="K37" s="16"/>
    </row>
    <row r="38" spans="1:11" x14ac:dyDescent="0.2">
      <c r="A38" s="15"/>
      <c r="B38" s="41" t="s">
        <v>51</v>
      </c>
      <c r="C38" s="43">
        <f>1-C26</f>
        <v>1.2870012870012881E-2</v>
      </c>
      <c r="D38" s="41"/>
      <c r="E38" s="41"/>
      <c r="F38" s="41"/>
      <c r="G38" s="41"/>
      <c r="H38" s="41"/>
      <c r="I38" s="41"/>
      <c r="J38" s="41"/>
      <c r="K38" s="16"/>
    </row>
    <row r="39" spans="1:11" x14ac:dyDescent="0.2">
      <c r="A39" s="15"/>
      <c r="B39" s="41" t="s">
        <v>52</v>
      </c>
      <c r="C39" s="43">
        <f>1-C25</f>
        <v>0.74874371859296485</v>
      </c>
      <c r="D39" s="41"/>
      <c r="E39" s="41"/>
      <c r="F39" s="41"/>
      <c r="G39" s="41"/>
      <c r="H39" s="41"/>
      <c r="I39" s="41"/>
      <c r="J39" s="41"/>
      <c r="K39" s="16"/>
    </row>
    <row r="40" spans="1:11" x14ac:dyDescent="0.2">
      <c r="A40" s="15"/>
      <c r="B40" s="41" t="s">
        <v>53</v>
      </c>
      <c r="C40" s="42">
        <f>C25/(1-C26)</f>
        <v>19.522613065326613</v>
      </c>
      <c r="D40" s="41"/>
      <c r="E40" s="41"/>
      <c r="F40" s="41"/>
      <c r="G40" s="41"/>
      <c r="H40" s="41"/>
      <c r="I40" s="41"/>
      <c r="J40" s="41"/>
      <c r="K40" s="16"/>
    </row>
    <row r="41" spans="1:11" x14ac:dyDescent="0.2">
      <c r="A41" s="15"/>
      <c r="B41" s="41" t="s">
        <v>54</v>
      </c>
      <c r="C41" s="42">
        <f>C39/C26</f>
        <v>0.75850569667110002</v>
      </c>
      <c r="D41" s="41"/>
      <c r="E41" s="41"/>
      <c r="F41" s="41"/>
      <c r="G41" s="41"/>
      <c r="H41" s="55" t="s">
        <v>76</v>
      </c>
      <c r="I41" s="41"/>
      <c r="J41" s="41"/>
      <c r="K41" s="16"/>
    </row>
    <row r="42" spans="1:11" x14ac:dyDescent="0.2">
      <c r="A42" s="15"/>
      <c r="B42" s="41" t="s">
        <v>62</v>
      </c>
      <c r="C42" s="42">
        <f>C40/C41</f>
        <v>25.738255033557017</v>
      </c>
      <c r="D42" s="41"/>
      <c r="E42" s="41"/>
      <c r="F42" s="41"/>
      <c r="G42" s="41"/>
      <c r="H42" s="41"/>
      <c r="I42" s="41"/>
      <c r="J42" s="41"/>
      <c r="K42" s="16"/>
    </row>
    <row r="43" spans="1:11" ht="17" thickBot="1" x14ac:dyDescent="0.25">
      <c r="A43" s="20"/>
      <c r="B43" s="56" t="s">
        <v>75</v>
      </c>
      <c r="C43" s="57">
        <f>((C12*C15)-(C13*C14))/((C12+C14)*(C15+C13))</f>
        <v>0.2383862685370223</v>
      </c>
      <c r="D43" s="58"/>
      <c r="E43" s="21" t="s">
        <v>77</v>
      </c>
      <c r="F43" s="21"/>
      <c r="G43" s="21"/>
      <c r="H43" s="21"/>
      <c r="I43" s="21"/>
      <c r="J43" s="21"/>
      <c r="K43" s="22"/>
    </row>
  </sheetData>
  <phoneticPr fontId="8" type="noConversion"/>
  <pageMargins left="0.75" right="0.75" top="1" bottom="1" header="0.5" footer="0.5"/>
  <pageSetup scale="93"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Ophthalmic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Arnold</dc:creator>
  <cp:lastModifiedBy>Robert Arnold</cp:lastModifiedBy>
  <cp:lastPrinted>2014-09-20T22:45:42Z</cp:lastPrinted>
  <dcterms:created xsi:type="dcterms:W3CDTF">2014-09-20T20:41:01Z</dcterms:created>
  <dcterms:modified xsi:type="dcterms:W3CDTF">2026-08-23T19:40:56Z</dcterms:modified>
</cp:coreProperties>
</file>